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Dropbox\__P\__python\__Solven Plotten\_stoechimetrie_thermodynamik_Reaktionsgleichungen\outputDateien\"/>
    </mc:Choice>
  </mc:AlternateContent>
  <xr:revisionPtr revIDLastSave="0" documentId="8_{769B46A4-9867-4499-B005-183B88411FA5}" xr6:coauthVersionLast="47" xr6:coauthVersionMax="47" xr10:uidLastSave="{00000000-0000-0000-0000-000000000000}"/>
  <bookViews>
    <workbookView xWindow="7120" yWindow="2620" windowWidth="20640" windowHeight="9970" xr2:uid="{E8983E30-42B5-4936-B4FB-A62C696299CD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C21" i="1"/>
  <c r="D21" i="1"/>
  <c r="F21" i="1"/>
  <c r="C22" i="1"/>
  <c r="D22" i="1"/>
  <c r="F22" i="1"/>
  <c r="C23" i="1"/>
  <c r="D23" i="1"/>
  <c r="F23" i="1"/>
  <c r="C24" i="1"/>
  <c r="D24" i="1"/>
  <c r="F24" i="1"/>
  <c r="C25" i="1"/>
  <c r="D25" i="1"/>
  <c r="F25" i="1"/>
  <c r="C27" i="1"/>
  <c r="D27" i="1"/>
  <c r="B27" i="1" s="1"/>
  <c r="F27" i="1"/>
  <c r="B43" i="1"/>
  <c r="C47" i="1"/>
  <c r="C48" i="1" s="1"/>
  <c r="D47" i="1"/>
  <c r="D48" i="1" s="1"/>
  <c r="F47" i="1"/>
  <c r="F48" i="1" s="1"/>
  <c r="C53" i="1"/>
  <c r="D53" i="1"/>
  <c r="F53" i="1"/>
  <c r="C56" i="1"/>
  <c r="D56" i="1"/>
  <c r="F56" i="1"/>
  <c r="J7" i="1"/>
  <c r="J10" i="1"/>
  <c r="C65" i="1"/>
  <c r="D65" i="1"/>
  <c r="F65" i="1"/>
  <c r="H65" i="1"/>
  <c r="C86" i="1"/>
  <c r="H86" i="1" s="1"/>
  <c r="D86" i="1"/>
  <c r="F86" i="1"/>
  <c r="C89" i="1"/>
  <c r="D89" i="1"/>
  <c r="F89" i="1"/>
  <c r="H89" i="1"/>
  <c r="C92" i="1"/>
  <c r="H92" i="1" s="1"/>
  <c r="D92" i="1"/>
  <c r="F92" i="1"/>
  <c r="C95" i="1"/>
  <c r="D95" i="1"/>
  <c r="F95" i="1"/>
  <c r="H95" i="1"/>
  <c r="C103" i="1"/>
  <c r="C114" i="1"/>
  <c r="C104" i="1" l="1"/>
  <c r="C113" i="1"/>
  <c r="F113" i="1" s="1"/>
  <c r="C101" i="1"/>
  <c r="F101" i="1" s="1"/>
  <c r="C115" i="1"/>
  <c r="C34" i="1"/>
  <c r="F34" i="1"/>
  <c r="F32" i="1" s="1"/>
  <c r="D34" i="1"/>
  <c r="D32" i="1" s="1"/>
  <c r="F49" i="1"/>
  <c r="F50" i="1" s="1"/>
  <c r="D49" i="1"/>
  <c r="D50" i="1" s="1"/>
  <c r="C49" i="1"/>
  <c r="C50" i="1" s="1"/>
  <c r="D43" i="1" l="1"/>
  <c r="C116" i="1"/>
  <c r="F116" i="1"/>
  <c r="F43" i="1"/>
  <c r="C43" i="1"/>
  <c r="C32" i="1"/>
  <c r="C105" i="1"/>
  <c r="F105" i="1"/>
  <c r="C107" i="1"/>
</calcChain>
</file>

<file path=xl/sharedStrings.xml><?xml version="1.0" encoding="utf-8"?>
<sst xmlns="http://schemas.openxmlformats.org/spreadsheetml/2006/main" count="139" uniqueCount="98">
  <si>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</si>
  <si>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</si>
  <si>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</si>
  <si>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</si>
  <si>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</si>
  <si>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</si>
  <si>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</si>
  <si>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</si>
  <si>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</si>
  <si>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</si>
  <si>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</si>
  <si>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</si>
  <si>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</si>
  <si>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</si>
  <si>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</si>
  <si>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</si>
  <si>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</si>
  <si>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</si>
  <si>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</si>
  <si>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</si>
  <si>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</si>
  <si>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</si>
  <si>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</si>
  <si>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</si>
  <si>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</si>
  <si>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</si>
  <si>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</si>
  <si>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</si>
  <si>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</si>
  <si>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</si>
  <si>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</si>
  <si>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</si>
  <si>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</si>
  <si>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</si>
  <si>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</si>
  <si>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</si>
  <si>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 xml:space="preserve">-1 Cl₂ (g) </t>
  </si>
  <si>
    <t xml:space="preserve">-1 H₂ (g) </t>
  </si>
  <si>
    <t xml:space="preserve">2 HCl (g) </t>
  </si>
  <si>
    <t>Kontrollen</t>
  </si>
  <si>
    <t>Werte pro molarem Formelumsatz</t>
  </si>
  <si>
    <t>Δ</t>
  </si>
  <si>
    <t>Edukte</t>
  </si>
  <si>
    <t>Produkte</t>
  </si>
  <si>
    <t>Atomsorten</t>
  </si>
  <si>
    <t>Cl</t>
  </si>
  <si>
    <t>H</t>
  </si>
  <si>
    <t>Ladung</t>
  </si>
  <si>
    <t>ClCl</t>
  </si>
  <si>
    <t>HH</t>
  </si>
  <si>
    <t>HCl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</si>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</sst>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5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5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DB33-FEAB-451A-8C2F-F0ECDF43AEF0}">
  <sheetPr>
    <outlinePr summaryBelow="0" summaryRight="0"/>
  </sheetPr>
  <dimension ref="A1:L116"/>
  <sheetViews>
    <sheetView tabSelected="1" workbookViewId="0"/>
  </sheetViews>
  <sheetFormatPr baseColWidth="10" defaultRowHeight="12.5" x14ac:dyDescent="0.25"/>
  <cols>
    <col min="1" max="1" width="40" customWidth="1"/>
  </cols>
  <sheetData>
    <row r="1" spans="1:12" x14ac:dyDescent="0.25">
      <c r="F1" s="1">
        <v>45977.53806712963</v>
      </c>
    </row>
    <row r="3" spans="1:12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16"/>
      <c r="E6" s="7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-72.921900000000008</v>
      </c>
      <c r="L7" s="15">
        <v>72.921900000000008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/>
      <c r="D9" s="16"/>
      <c r="E9" s="11"/>
      <c r="F9" s="16"/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-2</v>
      </c>
      <c r="L10" s="15">
        <v>2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-2</v>
      </c>
      <c r="L11" s="15">
        <v>2</v>
      </c>
    </row>
    <row r="12" spans="1:12" x14ac:dyDescent="0.25">
      <c r="A12" s="12" t="s">
        <v>6</v>
      </c>
      <c r="B12" s="13"/>
      <c r="C12" s="16"/>
      <c r="D12" s="16"/>
      <c r="E12" s="14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/>
      <c r="D17" s="16"/>
      <c r="E17" s="22"/>
      <c r="F17" s="16"/>
    </row>
    <row r="18" spans="1:6" x14ac:dyDescent="0.25">
      <c r="A18" s="15" t="s">
        <v>11</v>
      </c>
      <c r="C18" s="16"/>
      <c r="D18" s="16"/>
      <c r="F18" s="16"/>
    </row>
    <row r="19" spans="1:6" x14ac:dyDescent="0.25">
      <c r="A19" s="20" t="s">
        <v>12</v>
      </c>
      <c r="B19" s="21"/>
      <c r="C19" s="16"/>
      <c r="D19" s="16"/>
      <c r="E19" s="23"/>
      <c r="F19" s="16"/>
    </row>
    <row r="21" spans="1:6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0</v>
      </c>
      <c r="D22" s="15">
        <f>IF(AND(D9&gt;0,D33&gt;0),ABS(D9/D33/D31),0)</f>
        <v>0</v>
      </c>
      <c r="F22" s="15">
        <f>IF(AND(F9&gt;0,F33&gt;0),ABS(F9/F33/F31),0)</f>
        <v>0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0</v>
      </c>
      <c r="C27" s="15">
        <f>MAX(C21:C25)</f>
        <v>0</v>
      </c>
      <c r="D27" s="15">
        <f>MAX(D21:D25)</f>
        <v>0</v>
      </c>
      <c r="F27" s="15">
        <f>MAX(F21:F25)</f>
        <v>0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</row>
    <row r="31" spans="1:6" x14ac:dyDescent="0.25">
      <c r="A31" s="15" t="s">
        <v>21</v>
      </c>
      <c r="C31" s="34">
        <v>-1</v>
      </c>
      <c r="D31" s="34">
        <v>-1</v>
      </c>
      <c r="F31" s="34">
        <v>2</v>
      </c>
    </row>
    <row r="32" spans="1:6" x14ac:dyDescent="0.25">
      <c r="A32" s="15" t="s">
        <v>22</v>
      </c>
      <c r="B32" s="15" t="s">
        <v>23</v>
      </c>
      <c r="C32" s="34">
        <f>C33*C34</f>
        <v>0</v>
      </c>
      <c r="D32" s="34">
        <f>D33*D34</f>
        <v>0</v>
      </c>
      <c r="F32" s="34">
        <f>F33*F34</f>
        <v>0</v>
      </c>
    </row>
    <row r="33" spans="1:6" x14ac:dyDescent="0.25">
      <c r="A33" s="15" t="s">
        <v>24</v>
      </c>
      <c r="B33" s="15" t="s">
        <v>25</v>
      </c>
      <c r="C33" s="34">
        <v>70.906000000000006</v>
      </c>
      <c r="D33" s="34">
        <v>2.0158999999999998</v>
      </c>
      <c r="F33" s="34">
        <v>36.460999999999999</v>
      </c>
    </row>
    <row r="34" spans="1:6" x14ac:dyDescent="0.25">
      <c r="A34" s="26" t="s">
        <v>26</v>
      </c>
      <c r="B34" s="27" t="s">
        <v>27</v>
      </c>
      <c r="C34" s="34">
        <f>C31*$B$27</f>
        <v>0</v>
      </c>
      <c r="D34" s="34">
        <f>D31*$B$27</f>
        <v>0</v>
      </c>
      <c r="E34" s="28"/>
      <c r="F34" s="34">
        <f>F31*$B$27</f>
        <v>0</v>
      </c>
    </row>
    <row r="38" spans="1:6" ht="13" x14ac:dyDescent="0.3">
      <c r="A38" s="8" t="s">
        <v>29</v>
      </c>
    </row>
    <row r="40" spans="1:6" ht="13" x14ac:dyDescent="0.3">
      <c r="A40" s="31" t="s">
        <v>5</v>
      </c>
    </row>
    <row r="41" spans="1:6" x14ac:dyDescent="0.25">
      <c r="A41" s="32" t="s">
        <v>7</v>
      </c>
      <c r="B41" s="16">
        <v>20</v>
      </c>
    </row>
    <row r="42" spans="1:6" x14ac:dyDescent="0.25">
      <c r="A42" s="15" t="s">
        <v>8</v>
      </c>
      <c r="B42" s="16">
        <v>101300</v>
      </c>
    </row>
    <row r="43" spans="1:6" x14ac:dyDescent="0.25">
      <c r="A43" s="33" t="s">
        <v>30</v>
      </c>
      <c r="B43" s="34">
        <f>1*8.314*($B$41+273.15)/$B$42*1000</f>
        <v>24.059714708785787</v>
      </c>
      <c r="C43" s="34">
        <f>$B$43*C34</f>
        <v>0</v>
      </c>
      <c r="D43" s="34">
        <f>$B$43*D34</f>
        <v>0</v>
      </c>
      <c r="E43" s="34"/>
      <c r="F43" s="34">
        <f>$B$43*F34</f>
        <v>0</v>
      </c>
    </row>
    <row r="45" spans="1:6" ht="13" x14ac:dyDescent="0.3">
      <c r="A45" s="31" t="s">
        <v>31</v>
      </c>
    </row>
    <row r="46" spans="1:6" x14ac:dyDescent="0.25">
      <c r="A46" s="35" t="s">
        <v>10</v>
      </c>
      <c r="B46" s="36"/>
      <c r="C46" s="16"/>
      <c r="D46" s="16"/>
      <c r="E46" s="37"/>
      <c r="F46" s="16"/>
    </row>
    <row r="47" spans="1:6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</row>
    <row r="48" spans="1:6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</row>
    <row r="49" spans="1:6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</row>
    <row r="50" spans="1:6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</row>
    <row r="52" spans="1:6" x14ac:dyDescent="0.25">
      <c r="A52" s="41" t="s">
        <v>32</v>
      </c>
      <c r="B52" s="43"/>
      <c r="C52" s="16"/>
      <c r="D52" s="16"/>
      <c r="E52" s="45"/>
      <c r="F52" s="16"/>
    </row>
    <row r="53" spans="1:6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</row>
    <row r="55" spans="1:6" x14ac:dyDescent="0.25">
      <c r="A55" s="47" t="s">
        <v>33</v>
      </c>
      <c r="B55" s="49"/>
      <c r="C55" s="16"/>
      <c r="D55" s="16"/>
      <c r="E55" s="51"/>
      <c r="F55" s="16"/>
    </row>
    <row r="56" spans="1:6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</row>
    <row r="61" spans="1:6" ht="13" x14ac:dyDescent="0.3">
      <c r="A61" s="8" t="s">
        <v>51</v>
      </c>
    </row>
    <row r="62" spans="1:6" x14ac:dyDescent="0.25">
      <c r="A62" s="66"/>
      <c r="B62" s="67"/>
      <c r="C62" s="34" t="s">
        <v>36</v>
      </c>
      <c r="D62" s="34" t="s">
        <v>37</v>
      </c>
      <c r="E62" s="68"/>
      <c r="F62" s="34" t="s">
        <v>38</v>
      </c>
    </row>
    <row r="63" spans="1:6" x14ac:dyDescent="0.25">
      <c r="C63" s="34">
        <v>-1</v>
      </c>
      <c r="D63" s="34">
        <v>-1</v>
      </c>
      <c r="F63" s="34">
        <v>2</v>
      </c>
    </row>
    <row r="64" spans="1:6" x14ac:dyDescent="0.25">
      <c r="A64" s="15" t="s">
        <v>52</v>
      </c>
      <c r="C64" s="34">
        <v>-242</v>
      </c>
      <c r="D64" s="34">
        <v>-436</v>
      </c>
      <c r="F64" s="34">
        <v>-431</v>
      </c>
    </row>
    <row r="65" spans="1:9" x14ac:dyDescent="0.25">
      <c r="A65" s="69" t="s">
        <v>53</v>
      </c>
      <c r="B65" s="70"/>
      <c r="C65" s="34">
        <f>C63*C64</f>
        <v>242</v>
      </c>
      <c r="D65" s="34">
        <f>D63*D64</f>
        <v>436</v>
      </c>
      <c r="E65" s="71"/>
      <c r="F65" s="34">
        <f>F63*F64</f>
        <v>-862</v>
      </c>
      <c r="G65" s="15" t="s">
        <v>54</v>
      </c>
      <c r="H65" s="34">
        <f>SUM(C65:G65)</f>
        <v>-184</v>
      </c>
      <c r="I65" s="15" t="s">
        <v>55</v>
      </c>
    </row>
    <row r="67" spans="1:9" x14ac:dyDescent="0.25">
      <c r="A67" s="15" t="s">
        <v>56</v>
      </c>
      <c r="C67" s="34" t="s">
        <v>48</v>
      </c>
      <c r="D67" s="34" t="s">
        <v>49</v>
      </c>
      <c r="F67" s="34" t="s">
        <v>50</v>
      </c>
    </row>
    <row r="68" spans="1:9" x14ac:dyDescent="0.25">
      <c r="A68" s="15" t="s">
        <v>57</v>
      </c>
      <c r="C68" s="34">
        <v>-242</v>
      </c>
      <c r="D68" s="34">
        <v>-436</v>
      </c>
      <c r="F68" s="34">
        <v>-431</v>
      </c>
    </row>
    <row r="81" spans="1:8" ht="13" x14ac:dyDescent="0.3">
      <c r="A81" s="8" t="s">
        <v>58</v>
      </c>
    </row>
    <row r="82" spans="1:8" x14ac:dyDescent="0.25">
      <c r="A82" s="72"/>
      <c r="B82" s="73"/>
      <c r="C82" s="34" t="s">
        <v>36</v>
      </c>
      <c r="D82" s="34" t="s">
        <v>37</v>
      </c>
      <c r="E82" s="74"/>
      <c r="F82" s="34" t="s">
        <v>38</v>
      </c>
    </row>
    <row r="83" spans="1:8" x14ac:dyDescent="0.25">
      <c r="C83" s="34">
        <v>-1</v>
      </c>
      <c r="D83" s="34">
        <v>-1</v>
      </c>
      <c r="F83" s="34">
        <v>2</v>
      </c>
    </row>
    <row r="85" spans="1:8" x14ac:dyDescent="0.25">
      <c r="A85" s="15" t="s">
        <v>59</v>
      </c>
      <c r="B85" s="15" t="s">
        <v>60</v>
      </c>
      <c r="C85" s="34">
        <v>0</v>
      </c>
      <c r="D85" s="34">
        <v>0</v>
      </c>
      <c r="F85" s="34">
        <v>-92.307000000000002</v>
      </c>
    </row>
    <row r="86" spans="1:8" x14ac:dyDescent="0.25">
      <c r="A86" s="15" t="s">
        <v>61</v>
      </c>
      <c r="B86" s="15" t="s">
        <v>62</v>
      </c>
      <c r="C86" s="34">
        <f>C85*C83</f>
        <v>0</v>
      </c>
      <c r="D86" s="34">
        <f>D85*D83</f>
        <v>0</v>
      </c>
      <c r="F86" s="34">
        <f>F85*F83</f>
        <v>-184.614</v>
      </c>
      <c r="G86" s="15" t="s">
        <v>54</v>
      </c>
      <c r="H86" s="34">
        <f>SUM(C86:F86)</f>
        <v>-184.614</v>
      </c>
    </row>
    <row r="88" spans="1:8" x14ac:dyDescent="0.25">
      <c r="A88" s="15" t="s">
        <v>63</v>
      </c>
      <c r="B88" s="15" t="s">
        <v>64</v>
      </c>
      <c r="C88" s="34">
        <v>233.066</v>
      </c>
      <c r="D88" s="34">
        <v>130.684</v>
      </c>
      <c r="F88" s="34">
        <v>186.90799999999999</v>
      </c>
    </row>
    <row r="89" spans="1:8" x14ac:dyDescent="0.25">
      <c r="A89" s="15" t="s">
        <v>65</v>
      </c>
      <c r="B89" s="15" t="s">
        <v>66</v>
      </c>
      <c r="C89" s="34">
        <f>C88*C83</f>
        <v>-233.066</v>
      </c>
      <c r="D89" s="34">
        <f>D88*D83</f>
        <v>-130.684</v>
      </c>
      <c r="F89" s="34">
        <f>F88*F83</f>
        <v>373.81599999999997</v>
      </c>
      <c r="G89" s="15" t="s">
        <v>54</v>
      </c>
      <c r="H89" s="34">
        <f>SUM(C89:F89)</f>
        <v>10.065999999999974</v>
      </c>
    </row>
    <row r="91" spans="1:8" x14ac:dyDescent="0.25">
      <c r="A91" s="15" t="s">
        <v>67</v>
      </c>
      <c r="B91" s="15" t="s">
        <v>60</v>
      </c>
      <c r="C91" s="34">
        <v>0</v>
      </c>
      <c r="D91" s="34">
        <v>0</v>
      </c>
      <c r="F91" s="34">
        <v>-95.299000000000007</v>
      </c>
    </row>
    <row r="92" spans="1:8" x14ac:dyDescent="0.25">
      <c r="A92" s="15" t="s">
        <v>68</v>
      </c>
      <c r="B92" s="15" t="s">
        <v>62</v>
      </c>
      <c r="C92" s="34">
        <f>C91*C83</f>
        <v>0</v>
      </c>
      <c r="D92" s="34">
        <f>D91*D83</f>
        <v>0</v>
      </c>
      <c r="F92" s="34">
        <f>F91*F83</f>
        <v>-190.59800000000001</v>
      </c>
      <c r="G92" s="15" t="s">
        <v>54</v>
      </c>
      <c r="H92" s="34">
        <f>SUM(C92:F92)</f>
        <v>-190.59800000000001</v>
      </c>
    </row>
    <row r="94" spans="1:8" x14ac:dyDescent="0.25">
      <c r="A94" s="15" t="s">
        <v>69</v>
      </c>
      <c r="B94" s="15" t="s">
        <v>70</v>
      </c>
      <c r="C94" s="34">
        <v>24465.599999999999</v>
      </c>
      <c r="D94" s="34">
        <v>24465.599999999999</v>
      </c>
      <c r="F94" s="34">
        <v>24465.599999999999</v>
      </c>
    </row>
    <row r="95" spans="1:8" x14ac:dyDescent="0.25">
      <c r="A95" s="15" t="s">
        <v>71</v>
      </c>
      <c r="B95" s="15" t="s">
        <v>72</v>
      </c>
      <c r="C95" s="34">
        <f>C94*C83</f>
        <v>-24465.599999999999</v>
      </c>
      <c r="D95" s="34">
        <f>D94*D83</f>
        <v>-24465.599999999999</v>
      </c>
      <c r="F95" s="34">
        <f>F94*F83</f>
        <v>48931.199999999997</v>
      </c>
      <c r="G95" s="15" t="s">
        <v>54</v>
      </c>
      <c r="H95" s="34">
        <f>SUM(C95:F95)</f>
        <v>0</v>
      </c>
    </row>
    <row r="101" spans="1:7" x14ac:dyDescent="0.25">
      <c r="A101" s="15" t="s">
        <v>73</v>
      </c>
      <c r="B101" s="15" t="s">
        <v>74</v>
      </c>
      <c r="C101" s="34">
        <f>H86*1000/H89</f>
        <v>-18340.353665805731</v>
      </c>
      <c r="D101" s="15" t="s">
        <v>75</v>
      </c>
      <c r="F101" s="34">
        <f>C101-273.15</f>
        <v>-18613.503665805732</v>
      </c>
      <c r="G101" s="15" t="s">
        <v>76</v>
      </c>
    </row>
    <row r="103" spans="1:7" x14ac:dyDescent="0.25">
      <c r="A103" s="15" t="s">
        <v>77</v>
      </c>
      <c r="B103" s="15" t="s">
        <v>74</v>
      </c>
      <c r="C103" s="34">
        <f>F103+273.15</f>
        <v>293.14999999999998</v>
      </c>
      <c r="D103" s="15" t="s">
        <v>75</v>
      </c>
      <c r="F103" s="16">
        <v>20</v>
      </c>
      <c r="G103" s="15" t="s">
        <v>76</v>
      </c>
    </row>
    <row r="104" spans="1:7" x14ac:dyDescent="0.25">
      <c r="A104" s="15" t="s">
        <v>78</v>
      </c>
      <c r="B104" s="15" t="s">
        <v>79</v>
      </c>
      <c r="C104" s="34">
        <f>H86-C103*H89/1000</f>
        <v>-187.56484789999999</v>
      </c>
      <c r="D104" s="15" t="s">
        <v>60</v>
      </c>
    </row>
    <row r="105" spans="1:7" x14ac:dyDescent="0.25">
      <c r="A105" s="15" t="s">
        <v>80</v>
      </c>
      <c r="B105" s="15" t="s">
        <v>81</v>
      </c>
      <c r="C105" s="34">
        <f>EXP(-C104*1000/8.314/C103)</f>
        <v>2.6440044988256348E+33</v>
      </c>
      <c r="D105" s="15" t="s">
        <v>82</v>
      </c>
      <c r="E105" s="15" t="s">
        <v>83</v>
      </c>
      <c r="F105" s="34">
        <f>C104*1000/8.314/C103*LOG(EXP(1))</f>
        <v>-33.422262189774827</v>
      </c>
    </row>
    <row r="106" spans="1:7" x14ac:dyDescent="0.25">
      <c r="A106" s="15" t="s">
        <v>84</v>
      </c>
      <c r="C106" s="16" t="s">
        <v>85</v>
      </c>
      <c r="D106" s="15" t="s">
        <v>86</v>
      </c>
    </row>
    <row r="107" spans="1:7" x14ac:dyDescent="0.25">
      <c r="A107" s="15" t="s">
        <v>87</v>
      </c>
      <c r="B107" s="15" t="s">
        <v>88</v>
      </c>
      <c r="C107" s="34">
        <f>-C104*1000/96485/C106</f>
        <v>1.9439793532673473</v>
      </c>
      <c r="D107" s="15" t="s">
        <v>89</v>
      </c>
    </row>
    <row r="111" spans="1:7" ht="13" x14ac:dyDescent="0.3">
      <c r="A111" s="8" t="s">
        <v>90</v>
      </c>
    </row>
    <row r="112" spans="1:7" x14ac:dyDescent="0.25">
      <c r="A112" s="15" t="s">
        <v>91</v>
      </c>
      <c r="B112" s="15" t="s">
        <v>92</v>
      </c>
      <c r="C112" s="16">
        <v>10</v>
      </c>
      <c r="D112" s="15" t="s">
        <v>93</v>
      </c>
    </row>
    <row r="113" spans="1:7" x14ac:dyDescent="0.25">
      <c r="A113" s="15" t="s">
        <v>94</v>
      </c>
      <c r="B113" s="15" t="s">
        <v>74</v>
      </c>
      <c r="C113" s="34">
        <f>(H86*1000+(C112-1)*101300*0.000001*H95)/H89</f>
        <v>-18340.353665805731</v>
      </c>
      <c r="D113" s="15" t="s">
        <v>75</v>
      </c>
      <c r="F113" s="34">
        <f>C113-273.15</f>
        <v>-18613.503665805732</v>
      </c>
      <c r="G113" s="15" t="s">
        <v>76</v>
      </c>
    </row>
    <row r="114" spans="1:7" x14ac:dyDescent="0.25">
      <c r="A114" s="15" t="s">
        <v>95</v>
      </c>
      <c r="B114" s="15" t="s">
        <v>74</v>
      </c>
      <c r="C114" s="34">
        <f>F114+273.15</f>
        <v>293.14999999999998</v>
      </c>
      <c r="D114" s="15" t="s">
        <v>75</v>
      </c>
      <c r="F114" s="16">
        <v>20</v>
      </c>
      <c r="G114" s="15" t="s">
        <v>76</v>
      </c>
    </row>
    <row r="115" spans="1:7" x14ac:dyDescent="0.25">
      <c r="A115" s="15" t="s">
        <v>96</v>
      </c>
      <c r="B115" s="15" t="s">
        <v>79</v>
      </c>
      <c r="C115" s="34">
        <f>H86-C114*H89/1000+(C112-1)*101300*H95/1000000000</f>
        <v>-187.56484789999999</v>
      </c>
      <c r="D115" s="15" t="s">
        <v>60</v>
      </c>
    </row>
    <row r="116" spans="1:7" x14ac:dyDescent="0.25">
      <c r="A116" s="15" t="s">
        <v>97</v>
      </c>
      <c r="B116" s="15" t="s">
        <v>81</v>
      </c>
      <c r="C116" s="34">
        <f>EXP(-C115*1000/8.314/C114)</f>
        <v>2.6440044988256348E+33</v>
      </c>
      <c r="D116" s="15" t="s">
        <v>82</v>
      </c>
      <c r="E116" s="15" t="s">
        <v>83</v>
      </c>
      <c r="F116" s="34">
        <f>C115*1000/8.314/C114*LOG(EXP(1))</f>
        <v>-33.422262189774827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2025-11-16T11:55:06Z</dcterms:created>
  <dcterms:modified xsi:type="dcterms:W3CDTF">2025-11-16T11:55:06Z</dcterms:modified>
</cp:coreProperties>
</file>